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rice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<sst xmlns="http://schemas.openxmlformats.org/spreadsheetml/2006/main" count="147" uniqueCount="123">
  <si>
    <t>Ротаметры серии LZM-G</t>
  </si>
  <si>
    <t>LZM-20G</t>
  </si>
  <si>
    <t>LZM-25G</t>
  </si>
  <si>
    <t>LZM-40G</t>
  </si>
  <si>
    <t>LZM-50G</t>
  </si>
  <si>
    <t>Ротаметры  серии LZM -Z</t>
  </si>
  <si>
    <t>LZM-15Z</t>
  </si>
  <si>
    <t>LZM-25Z</t>
  </si>
  <si>
    <t>Ротаметры  серии LZM -ZT</t>
  </si>
  <si>
    <t>Ротаметры серии LZS</t>
  </si>
  <si>
    <t>LZS-65D</t>
  </si>
  <si>
    <t>LZS-100D</t>
  </si>
  <si>
    <t>Ротаметры серии LZS с двумя выключателями</t>
  </si>
  <si>
    <t>LZS-15C с двумя выключателями</t>
  </si>
  <si>
    <t>LZS-25C с двумя выключателями</t>
  </si>
  <si>
    <t>LZS-32D с двумя выключателями</t>
  </si>
  <si>
    <t>LZS-50C с двумя выключателями</t>
  </si>
  <si>
    <t>LZS-65D с двумя выключателями</t>
  </si>
  <si>
    <t>LZM-6TO2</t>
  </si>
  <si>
    <t>Ротаметры для воздуха серии LZM-4T, 6T, 8T</t>
  </si>
  <si>
    <t>LZB-3</t>
  </si>
  <si>
    <t>LZB-4, 6, 10</t>
  </si>
  <si>
    <t>Стеклянные ротаметры серии LZB-VA/SA/FA</t>
  </si>
  <si>
    <t>LZS-125D</t>
  </si>
  <si>
    <t>LZS-150D</t>
  </si>
  <si>
    <t>Россия</t>
  </si>
  <si>
    <t>LZS-15(С/D)</t>
  </si>
  <si>
    <t>LZS-25(С/D)</t>
  </si>
  <si>
    <t>LZS-50(С/D)</t>
  </si>
  <si>
    <t>LZM-20Т,25ZT</t>
  </si>
  <si>
    <t>LZM-10G,15G</t>
  </si>
  <si>
    <t>LZM-15ZT, 15ZAT</t>
  </si>
  <si>
    <t xml:space="preserve">LZM-4T </t>
  </si>
  <si>
    <t>LZM-6T</t>
  </si>
  <si>
    <t xml:space="preserve">LZM-8T </t>
  </si>
  <si>
    <t>LZB-15</t>
  </si>
  <si>
    <t>LZB-25</t>
  </si>
  <si>
    <t>LZB-40</t>
  </si>
  <si>
    <t>LZB-50</t>
  </si>
  <si>
    <t>LZB-80</t>
  </si>
  <si>
    <t>LZB-100</t>
  </si>
  <si>
    <t>LZB-15F</t>
  </si>
  <si>
    <t>LZB-25F</t>
  </si>
  <si>
    <t>LZB-40F</t>
  </si>
  <si>
    <t>LZB-50F</t>
  </si>
  <si>
    <t>LZB-80F</t>
  </si>
  <si>
    <t>LZB-100F</t>
  </si>
  <si>
    <t>LZB-15B</t>
  </si>
  <si>
    <t>LZB-25B</t>
  </si>
  <si>
    <t>LZB-40B</t>
  </si>
  <si>
    <t>LZB-50B</t>
  </si>
  <si>
    <t>LZB-80B</t>
  </si>
  <si>
    <t>LZB-100B</t>
  </si>
  <si>
    <t>LZB-VA/SA/FA10-15F, корроз. Стойкое исп.</t>
  </si>
  <si>
    <t>LZB-VA/SA/FA10-25F, корроз. Стойкое исп.</t>
  </si>
  <si>
    <t>LZB-VA/SA/FA10-40F, корроз. Стойкое исп.</t>
  </si>
  <si>
    <t>LZB-VA/SA/FA10-50F, корроз. Стойкое исп.</t>
  </si>
  <si>
    <t>Модель ротаметров ZYIA, Мера</t>
  </si>
  <si>
    <t>LZS-50E(P/M)</t>
  </si>
  <si>
    <t>LZB-4, 6, 10 F4</t>
  </si>
  <si>
    <t>LZS-50(С/D) 1,6-16 м3/ч</t>
  </si>
  <si>
    <t>Стеклянные ротаметры серии RS-P, RS-S, RS-F</t>
  </si>
  <si>
    <t>RS-P</t>
  </si>
  <si>
    <t>RS-F</t>
  </si>
  <si>
    <t>LZB-DK800</t>
  </si>
  <si>
    <t>LZS-150D с двумя выключателями</t>
  </si>
  <si>
    <r>
      <t>Цена</t>
    </r>
    <r>
      <rPr>
        <b/>
        <sz val="10"/>
        <rFont val="Arial Narrow"/>
        <family val="2"/>
      </rPr>
      <t>,</t>
    </r>
    <r>
      <rPr>
        <b/>
        <sz val="10"/>
        <rFont val="Arial Narrow"/>
        <family val="2"/>
      </rPr>
      <t xml:space="preserve"> руб.</t>
    </r>
  </si>
  <si>
    <t>LZM-40GВ</t>
  </si>
  <si>
    <t xml:space="preserve">LZS-40С </t>
  </si>
  <si>
    <t xml:space="preserve">LZS-32D </t>
  </si>
  <si>
    <t>LZB-DK100</t>
  </si>
  <si>
    <t>Стеклянные ротаметры серии LZB, DK, F4</t>
  </si>
  <si>
    <t xml:space="preserve">LZM-6T Ar/CO2 </t>
  </si>
  <si>
    <t>Ротаметры для газов LZM-6T Ar/CO2, O2</t>
  </si>
  <si>
    <t>LZB-WA30S-15</t>
  </si>
  <si>
    <t>LZB-WA30S-25</t>
  </si>
  <si>
    <t>LZB-WA30S-40</t>
  </si>
  <si>
    <t>LZB-WA30S-50</t>
  </si>
  <si>
    <t>LZB-FA100</t>
  </si>
  <si>
    <t>RS-S 63, 100 л/ч</t>
  </si>
  <si>
    <t>RS-S 160, 200, 300, 400, 600 л/ч</t>
  </si>
  <si>
    <t>LZB-DK800F</t>
  </si>
  <si>
    <t>Измерительная ячейка</t>
  </si>
  <si>
    <r>
      <t xml:space="preserve">LZS-50E(P/M) 1,6-16 м3/ч, PN&lt;4 Бар  </t>
    </r>
    <r>
      <rPr>
        <b/>
        <sz val="9"/>
        <color indexed="10"/>
        <rFont val="Arial Narrow"/>
        <family val="2"/>
      </rPr>
      <t>АКЦИЯ</t>
    </r>
  </si>
  <si>
    <t xml:space="preserve">Ротаметры серии LZB-B, из нерж. стали SS304  (позиции со знаком * - на 10 % дороже). </t>
  </si>
  <si>
    <t xml:space="preserve">Ротаметры серии LZB-F, из PTFE  (позиции со знаком * - на 10 % дороже). </t>
  </si>
  <si>
    <t xml:space="preserve">Ротаметры серии LZB (позиции со знаком * - на 10 % дороже). </t>
  </si>
  <si>
    <t>Ротаметры серии LZB-WA30S, поплавок, стержень из нерж. стали SS-316</t>
  </si>
  <si>
    <t>Ротаметры серии LZB-WA30S, поплавок, стержень из нерж. стали SS-304</t>
  </si>
  <si>
    <t>LZS-65D фланец</t>
  </si>
  <si>
    <t>LZS-50(С/D) фланец</t>
  </si>
  <si>
    <t xml:space="preserve">      </t>
  </si>
  <si>
    <t>Ротаметры серии LZS с одним выключателем</t>
  </si>
  <si>
    <t>LZS-15C с одним выключателем</t>
  </si>
  <si>
    <t>LZS-25C с одним выключателем</t>
  </si>
  <si>
    <t>LZS-32D с одним выключателем</t>
  </si>
  <si>
    <t>LZS-50C с одним выключателем</t>
  </si>
  <si>
    <t>LZS-65D с одним выключателем</t>
  </si>
  <si>
    <t>LZS-150D с одним выключателем</t>
  </si>
  <si>
    <t>LZS-50C с одним выключателем 1,6-16 м3/ч</t>
  </si>
  <si>
    <t>LZS-50C с двумя выключателями  1,6-16 м3/ч</t>
  </si>
  <si>
    <t>LZS-32E(P/M/РР)</t>
  </si>
  <si>
    <t>LZS-32E</t>
  </si>
  <si>
    <t>LZS-50E</t>
  </si>
  <si>
    <t>LZS-15E(P/F ) / LZS-15EРС</t>
  </si>
  <si>
    <t>LZS-E с одним выключателем</t>
  </si>
  <si>
    <t>LZS-E с двумя выключателямм</t>
  </si>
  <si>
    <t xml:space="preserve">LZS-E </t>
  </si>
  <si>
    <t xml:space="preserve">  </t>
  </si>
  <si>
    <t>Цена, юань*</t>
  </si>
  <si>
    <t>LZS-25EС</t>
  </si>
  <si>
    <t>LZS-50ES</t>
  </si>
  <si>
    <t>* оплата в рублях, без НДС (УСНО)</t>
  </si>
  <si>
    <t>Прайс-лист ООО "Мера", ZYIA Instrument Co. LTD  www.rotametrs.ru</t>
  </si>
  <si>
    <t>LZS-25E(РС/FC)</t>
  </si>
  <si>
    <t xml:space="preserve">LZS-25E(P/F) </t>
  </si>
  <si>
    <t>LZS-15E/EC</t>
  </si>
  <si>
    <t>LZS-15ЕС</t>
  </si>
  <si>
    <t xml:space="preserve">Подставте курс юаня в жёлтое поле https://cbr.ru/currency_base/daily/ </t>
  </si>
  <si>
    <t>LZS-25EPP ланунная гайка/пластиковая гайка</t>
  </si>
  <si>
    <t>2400 / 2100</t>
  </si>
  <si>
    <t>LZS-15EPP латунная гайка</t>
  </si>
  <si>
    <t>Подставте курс юаня в жёлтое поле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</si>
</sst>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_-;\-* #,##0.00_-;_-* \-??_-;_-@_-"/>
    <numFmt numFmtId="175" formatCode="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_ "/>
    <numFmt numFmtId="182" formatCode="0.00000"/>
    <numFmt numFmtId="183" formatCode="0.0000"/>
  </numFmts>
  <fonts count="62">
    <font>
      <sz val="12"/>
      <name val="宋体"/>
      <family val="0"/>
    </font>
    <font>
      <sz val="10"/>
      <name val="Arial"/>
      <family val="0"/>
    </font>
    <font>
      <sz val="12"/>
      <name val="Arial Narrow"/>
      <family val="2"/>
    </font>
    <font>
      <b/>
      <sz val="10"/>
      <name val="Arial Narrow"/>
      <family val="2"/>
    </font>
    <font>
      <b/>
      <sz val="9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Verdana"/>
      <family val="2"/>
    </font>
    <font>
      <b/>
      <sz val="9"/>
      <name val="Arial Narrow"/>
      <family val="2"/>
    </font>
    <font>
      <b/>
      <sz val="12"/>
      <name val="宋体"/>
      <family val="0"/>
    </font>
    <font>
      <b/>
      <sz val="9"/>
      <color indexed="10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宋体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sz val="10"/>
      <color indexed="9"/>
      <name val="Arial Narrow"/>
      <family val="2"/>
    </font>
    <font>
      <sz val="12"/>
      <color indexed="9"/>
      <name val="宋体"/>
      <family val="0"/>
    </font>
    <font>
      <b/>
      <sz val="16"/>
      <name val="Arial Narrow"/>
      <family val="2"/>
    </font>
    <font>
      <b/>
      <sz val="16"/>
      <name val="宋体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宋体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2"/>
      <color theme="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58" fillId="32" borderId="0" applyNumberFormat="0" applyBorder="0" applyAlignment="0" applyProtection="0"/>
    <xf numFmtId="174" fontId="0" fillId="0" borderId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1" fontId="5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5" fillId="0" borderId="1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59" fillId="33" borderId="0" xfId="0" applyFont="1" applyFill="1" applyAlignment="1">
      <alignment/>
    </xf>
    <xf numFmtId="0" fontId="6" fillId="33" borderId="12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60" fillId="0" borderId="17" xfId="0" applyFont="1" applyBorder="1" applyAlignment="1">
      <alignment horizontal="center"/>
    </xf>
    <xf numFmtId="175" fontId="60" fillId="0" borderId="17" xfId="0" applyNumberFormat="1" applyFont="1" applyBorder="1" applyAlignment="1">
      <alignment horizontal="center"/>
    </xf>
    <xf numFmtId="175" fontId="60" fillId="0" borderId="18" xfId="0" applyNumberFormat="1" applyFont="1" applyBorder="1" applyAlignment="1">
      <alignment horizontal="center"/>
    </xf>
    <xf numFmtId="175" fontId="60" fillId="33" borderId="18" xfId="0" applyNumberFormat="1" applyFont="1" applyFill="1" applyBorder="1" applyAlignment="1">
      <alignment horizontal="center"/>
    </xf>
    <xf numFmtId="175" fontId="60" fillId="33" borderId="17" xfId="0" applyNumberFormat="1" applyFont="1" applyFill="1" applyBorder="1" applyAlignment="1">
      <alignment horizontal="center"/>
    </xf>
    <xf numFmtId="175" fontId="60" fillId="0" borderId="17" xfId="0" applyNumberFormat="1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175" fontId="60" fillId="0" borderId="15" xfId="0" applyNumberFormat="1" applyFont="1" applyBorder="1" applyAlignment="1">
      <alignment horizontal="center" vertical="center"/>
    </xf>
    <xf numFmtId="175" fontId="60" fillId="0" borderId="19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0" fillId="34" borderId="0" xfId="0" applyFont="1" applyFill="1" applyAlignment="1">
      <alignment horizontal="center" vertical="center" wrapText="1"/>
    </xf>
    <xf numFmtId="2" fontId="14" fillId="35" borderId="0" xfId="0" applyNumberFormat="1" applyFont="1" applyFill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12" fillId="2" borderId="13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2" borderId="17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wrapText="1"/>
    </xf>
    <xf numFmtId="0" fontId="60" fillId="0" borderId="26" xfId="0" applyFont="1" applyBorder="1" applyAlignment="1">
      <alignment horizontal="center" vertical="center" wrapText="1"/>
    </xf>
    <xf numFmtId="0" fontId="61" fillId="0" borderId="17" xfId="0" applyFont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4" fillId="2" borderId="31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4" fillId="2" borderId="32" xfId="0" applyFont="1" applyFill="1" applyBorder="1" applyAlignment="1">
      <alignment vertical="top" wrapText="1"/>
    </xf>
    <xf numFmtId="0" fontId="12" fillId="2" borderId="32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0" fontId="7" fillId="0" borderId="22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1" fillId="2" borderId="12" xfId="0" applyFont="1" applyFill="1" applyBorder="1" applyAlignment="1">
      <alignment vertical="top" wrapText="1"/>
    </xf>
    <xf numFmtId="0" fontId="12" fillId="2" borderId="32" xfId="0" applyFont="1" applyFill="1" applyBorder="1" applyAlignment="1">
      <alignment vertical="top" wrapText="1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13" xfId="0" applyFont="1" applyFill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千位分隔_Sheet1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10</xdr:row>
      <xdr:rowOff>95250</xdr:rowOff>
    </xdr:from>
    <xdr:to>
      <xdr:col>0</xdr:col>
      <xdr:colOff>428625</xdr:colOff>
      <xdr:row>13</xdr:row>
      <xdr:rowOff>114300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048000"/>
          <a:ext cx="123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</xdr:row>
      <xdr:rowOff>95250</xdr:rowOff>
    </xdr:from>
    <xdr:to>
      <xdr:col>0</xdr:col>
      <xdr:colOff>561975</xdr:colOff>
      <xdr:row>9</xdr:row>
      <xdr:rowOff>161925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905000"/>
          <a:ext cx="466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17</xdr:row>
      <xdr:rowOff>171450</xdr:rowOff>
    </xdr:from>
    <xdr:to>
      <xdr:col>0</xdr:col>
      <xdr:colOff>361950</xdr:colOff>
      <xdr:row>24</xdr:row>
      <xdr:rowOff>161925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4410075"/>
          <a:ext cx="257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18</xdr:row>
      <xdr:rowOff>9525</xdr:rowOff>
    </xdr:from>
    <xdr:to>
      <xdr:col>0</xdr:col>
      <xdr:colOff>819150</xdr:colOff>
      <xdr:row>24</xdr:row>
      <xdr:rowOff>161925</xdr:rowOff>
    </xdr:to>
    <xdr:pic>
      <xdr:nvPicPr>
        <xdr:cNvPr id="4" name="Picture 4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" y="4438650"/>
          <a:ext cx="333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58</xdr:row>
      <xdr:rowOff>0</xdr:rowOff>
    </xdr:from>
    <xdr:to>
      <xdr:col>0</xdr:col>
      <xdr:colOff>619125</xdr:colOff>
      <xdr:row>62</xdr:row>
      <xdr:rowOff>180975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12049125"/>
          <a:ext cx="257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64</xdr:row>
      <xdr:rowOff>114300</xdr:rowOff>
    </xdr:from>
    <xdr:to>
      <xdr:col>0</xdr:col>
      <xdr:colOff>561975</xdr:colOff>
      <xdr:row>68</xdr:row>
      <xdr:rowOff>114300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4325" y="13306425"/>
          <a:ext cx="247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68</xdr:row>
      <xdr:rowOff>161925</xdr:rowOff>
    </xdr:from>
    <xdr:to>
      <xdr:col>0</xdr:col>
      <xdr:colOff>571500</xdr:colOff>
      <xdr:row>71</xdr:row>
      <xdr:rowOff>114300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14116050"/>
          <a:ext cx="228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4</xdr:row>
      <xdr:rowOff>95250</xdr:rowOff>
    </xdr:from>
    <xdr:to>
      <xdr:col>0</xdr:col>
      <xdr:colOff>733425</xdr:colOff>
      <xdr:row>9</xdr:row>
      <xdr:rowOff>152400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0" y="1905000"/>
          <a:ext cx="1619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73</xdr:row>
      <xdr:rowOff>47625</xdr:rowOff>
    </xdr:from>
    <xdr:to>
      <xdr:col>0</xdr:col>
      <xdr:colOff>476250</xdr:colOff>
      <xdr:row>79</xdr:row>
      <xdr:rowOff>28575</xdr:rowOff>
    </xdr:to>
    <xdr:pic>
      <xdr:nvPicPr>
        <xdr:cNvPr id="9" name="Picture 10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7650" y="14954250"/>
          <a:ext cx="2286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12</xdr:row>
      <xdr:rowOff>180975</xdr:rowOff>
    </xdr:from>
    <xdr:to>
      <xdr:col>0</xdr:col>
      <xdr:colOff>790575</xdr:colOff>
      <xdr:row>16</xdr:row>
      <xdr:rowOff>28575</xdr:rowOff>
    </xdr:to>
    <xdr:pic>
      <xdr:nvPicPr>
        <xdr:cNvPr id="10" name="Picture 16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1975" y="3467100"/>
          <a:ext cx="228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85</xdr:row>
      <xdr:rowOff>0</xdr:rowOff>
    </xdr:from>
    <xdr:to>
      <xdr:col>0</xdr:col>
      <xdr:colOff>438150</xdr:colOff>
      <xdr:row>89</xdr:row>
      <xdr:rowOff>180975</xdr:rowOff>
    </xdr:to>
    <xdr:pic>
      <xdr:nvPicPr>
        <xdr:cNvPr id="11" name="Изображения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17192625"/>
          <a:ext cx="257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30</xdr:row>
      <xdr:rowOff>142875</xdr:rowOff>
    </xdr:from>
    <xdr:to>
      <xdr:col>0</xdr:col>
      <xdr:colOff>581025</xdr:colOff>
      <xdr:row>35</xdr:row>
      <xdr:rowOff>9525</xdr:rowOff>
    </xdr:to>
    <xdr:pic>
      <xdr:nvPicPr>
        <xdr:cNvPr id="12" name="Picture 7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6858000"/>
          <a:ext cx="2286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333375</xdr:colOff>
      <xdr:row>105</xdr:row>
      <xdr:rowOff>47625</xdr:rowOff>
    </xdr:from>
    <xdr:to>
      <xdr:col>0</xdr:col>
      <xdr:colOff>590550</xdr:colOff>
      <xdr:row>109</xdr:row>
      <xdr:rowOff>76200</xdr:rowOff>
    </xdr:to>
    <xdr:pic>
      <xdr:nvPicPr>
        <xdr:cNvPr id="13" name="Рисунок 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3375" y="21069300"/>
          <a:ext cx="257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97</xdr:row>
      <xdr:rowOff>190500</xdr:rowOff>
    </xdr:from>
    <xdr:to>
      <xdr:col>0</xdr:col>
      <xdr:colOff>771525</xdr:colOff>
      <xdr:row>102</xdr:row>
      <xdr:rowOff>114300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19669125"/>
          <a:ext cx="590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91</xdr:row>
      <xdr:rowOff>95250</xdr:rowOff>
    </xdr:from>
    <xdr:to>
      <xdr:col>0</xdr:col>
      <xdr:colOff>619125</xdr:colOff>
      <xdr:row>95</xdr:row>
      <xdr:rowOff>123825</xdr:rowOff>
    </xdr:to>
    <xdr:pic>
      <xdr:nvPicPr>
        <xdr:cNvPr id="15" name="Рисунок 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5275" y="18430875"/>
          <a:ext cx="323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79</xdr:row>
      <xdr:rowOff>85725</xdr:rowOff>
    </xdr:from>
    <xdr:to>
      <xdr:col>0</xdr:col>
      <xdr:colOff>590550</xdr:colOff>
      <xdr:row>83</xdr:row>
      <xdr:rowOff>66675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66700" y="16135350"/>
          <a:ext cx="323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73</xdr:row>
      <xdr:rowOff>57150</xdr:rowOff>
    </xdr:from>
    <xdr:to>
      <xdr:col>0</xdr:col>
      <xdr:colOff>800100</xdr:colOff>
      <xdr:row>77</xdr:row>
      <xdr:rowOff>19050</xdr:rowOff>
    </xdr:to>
    <xdr:pic>
      <xdr:nvPicPr>
        <xdr:cNvPr id="17" name="Рисунок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0075" y="14963775"/>
          <a:ext cx="200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85</xdr:row>
      <xdr:rowOff>47625</xdr:rowOff>
    </xdr:from>
    <xdr:to>
      <xdr:col>0</xdr:col>
      <xdr:colOff>885825</xdr:colOff>
      <xdr:row>89</xdr:row>
      <xdr:rowOff>123825</xdr:rowOff>
    </xdr:to>
    <xdr:pic>
      <xdr:nvPicPr>
        <xdr:cNvPr id="18" name="Рисунок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5300" y="17240250"/>
          <a:ext cx="390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110</xdr:row>
      <xdr:rowOff>85725</xdr:rowOff>
    </xdr:from>
    <xdr:to>
      <xdr:col>0</xdr:col>
      <xdr:colOff>657225</xdr:colOff>
      <xdr:row>115</xdr:row>
      <xdr:rowOff>171450</xdr:rowOff>
    </xdr:to>
    <xdr:pic>
      <xdr:nvPicPr>
        <xdr:cNvPr id="19" name="Рисунок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7650" y="22059900"/>
          <a:ext cx="409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116</xdr:row>
      <xdr:rowOff>0</xdr:rowOff>
    </xdr:from>
    <xdr:to>
      <xdr:col>0</xdr:col>
      <xdr:colOff>647700</xdr:colOff>
      <xdr:row>121</xdr:row>
      <xdr:rowOff>76200</xdr:rowOff>
    </xdr:to>
    <xdr:pic>
      <xdr:nvPicPr>
        <xdr:cNvPr id="20" name="Рисунок 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38125" y="23107650"/>
          <a:ext cx="409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361950</xdr:colOff>
      <xdr:row>50</xdr:row>
      <xdr:rowOff>0</xdr:rowOff>
    </xdr:from>
    <xdr:to>
      <xdr:col>0</xdr:col>
      <xdr:colOff>619125</xdr:colOff>
      <xdr:row>54</xdr:row>
      <xdr:rowOff>180975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1950" y="10525125"/>
          <a:ext cx="2571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zoomScaleSheetLayoutView="100" zoomScalePageLayoutView="0" workbookViewId="0" topLeftCell="A1">
      <selection activeCell="E86" sqref="E86"/>
    </sheetView>
  </sheetViews>
  <sheetFormatPr defaultColWidth="10.75390625" defaultRowHeight="14.25"/>
  <cols>
    <col min="1" max="1" width="12.875" style="1" customWidth="1"/>
    <col min="2" max="2" width="13.50390625" style="1" customWidth="1"/>
    <col min="3" max="3" width="16.875" style="1" customWidth="1"/>
    <col min="4" max="4" width="0.74609375" style="29" customWidth="1"/>
    <col min="5" max="5" width="19.25390625" style="1" customWidth="1"/>
    <col min="6" max="6" width="0.74609375" style="1" customWidth="1"/>
    <col min="7" max="7" width="9.00390625" style="1" customWidth="1"/>
    <col min="8" max="8" width="8.875" style="1" customWidth="1"/>
    <col min="9" max="10" width="9.00390625" style="1" hidden="1" customWidth="1"/>
    <col min="11" max="251" width="9.00390625" style="1" customWidth="1"/>
  </cols>
  <sheetData>
    <row r="1" spans="1:5" ht="21.75" thickBot="1">
      <c r="A1" s="74" t="s">
        <v>122</v>
      </c>
      <c r="B1" s="75"/>
      <c r="C1" s="75"/>
      <c r="D1" s="75"/>
      <c r="E1" s="75"/>
    </row>
    <row r="2" spans="1:6" ht="82.5" customHeight="1">
      <c r="A2" s="32" t="s">
        <v>118</v>
      </c>
      <c r="B2" s="53" t="s">
        <v>57</v>
      </c>
      <c r="C2" s="54"/>
      <c r="D2" s="51" t="s">
        <v>109</v>
      </c>
      <c r="E2" s="49" t="s">
        <v>66</v>
      </c>
      <c r="F2" s="16">
        <v>6.37</v>
      </c>
    </row>
    <row r="3" spans="1:5" ht="25.5" customHeight="1">
      <c r="A3" s="33">
        <v>0</v>
      </c>
      <c r="B3" s="55"/>
      <c r="C3" s="56"/>
      <c r="D3" s="52"/>
      <c r="E3" s="50"/>
    </row>
    <row r="4" spans="1:5" ht="12.75" customHeight="1">
      <c r="A4" s="2"/>
      <c r="B4" s="47" t="s">
        <v>0</v>
      </c>
      <c r="C4" s="48"/>
      <c r="D4" s="19"/>
      <c r="E4" s="4"/>
    </row>
    <row r="5" spans="1:5" ht="15" customHeight="1">
      <c r="A5" s="2"/>
      <c r="B5" s="37" t="s">
        <v>30</v>
      </c>
      <c r="C5" s="36"/>
      <c r="D5" s="20">
        <f>24*F2</f>
        <v>152.88</v>
      </c>
      <c r="E5" s="5">
        <f>D5*A3*1.06</f>
        <v>0</v>
      </c>
    </row>
    <row r="6" spans="1:5" ht="15" customHeight="1">
      <c r="A6" s="2"/>
      <c r="B6" s="37" t="s">
        <v>1</v>
      </c>
      <c r="C6" s="36"/>
      <c r="D6" s="20">
        <f>29*0.9*F2</f>
        <v>166.257</v>
      </c>
      <c r="E6" s="5">
        <f>D6*A3*1.06</f>
        <v>0</v>
      </c>
    </row>
    <row r="7" spans="1:5" ht="15" customHeight="1">
      <c r="A7" s="2"/>
      <c r="B7" s="37" t="s">
        <v>2</v>
      </c>
      <c r="C7" s="36"/>
      <c r="D7" s="20">
        <f>36*0.9*F2</f>
        <v>206.388</v>
      </c>
      <c r="E7" s="5">
        <f>D7*A3*1.06</f>
        <v>0</v>
      </c>
    </row>
    <row r="8" spans="1:5" ht="15" customHeight="1">
      <c r="A8" s="2"/>
      <c r="B8" s="37" t="s">
        <v>3</v>
      </c>
      <c r="C8" s="36"/>
      <c r="D8" s="20">
        <f>56.7*0.9*F2</f>
        <v>325.0611</v>
      </c>
      <c r="E8" s="5">
        <f>D8*A3*1.06</f>
        <v>0</v>
      </c>
    </row>
    <row r="9" spans="1:5" ht="15" customHeight="1">
      <c r="A9" s="2"/>
      <c r="B9" s="37" t="s">
        <v>67</v>
      </c>
      <c r="C9" s="36"/>
      <c r="D9" s="20">
        <f>102*F2</f>
        <v>649.74</v>
      </c>
      <c r="E9" s="5">
        <f>A3*D9*1.06</f>
        <v>0</v>
      </c>
    </row>
    <row r="10" spans="1:5" ht="15" customHeight="1">
      <c r="A10" s="2"/>
      <c r="B10" s="37" t="s">
        <v>4</v>
      </c>
      <c r="C10" s="36"/>
      <c r="D10" s="20">
        <f>180*0.9*F2</f>
        <v>1031.94</v>
      </c>
      <c r="E10" s="5">
        <f>D10*A3*1.06</f>
        <v>0</v>
      </c>
    </row>
    <row r="11" spans="1:5" ht="15" customHeight="1">
      <c r="A11" s="2"/>
      <c r="B11" s="47" t="s">
        <v>5</v>
      </c>
      <c r="C11" s="48"/>
      <c r="D11" s="20"/>
      <c r="E11" s="5"/>
    </row>
    <row r="12" spans="1:5" ht="11.25" customHeight="1">
      <c r="A12" s="2"/>
      <c r="B12" s="37" t="s">
        <v>6</v>
      </c>
      <c r="C12" s="36"/>
      <c r="D12" s="20">
        <f>26.4*0.9*F2</f>
        <v>151.35119999999998</v>
      </c>
      <c r="E12" s="5">
        <f>D12*A3*1.06</f>
        <v>0</v>
      </c>
    </row>
    <row r="13" spans="1:5" ht="15" customHeight="1">
      <c r="A13" s="2"/>
      <c r="B13" s="37" t="s">
        <v>7</v>
      </c>
      <c r="C13" s="36"/>
      <c r="D13" s="20">
        <f>32.8*0.9*F2</f>
        <v>188.0424</v>
      </c>
      <c r="E13" s="5">
        <f>D13*A3*1.06</f>
        <v>0</v>
      </c>
    </row>
    <row r="14" spans="1:5" ht="15" customHeight="1">
      <c r="A14" s="2"/>
      <c r="B14" s="47" t="s">
        <v>8</v>
      </c>
      <c r="C14" s="48"/>
      <c r="D14" s="20"/>
      <c r="E14" s="5"/>
    </row>
    <row r="15" spans="1:5" ht="15" customHeight="1">
      <c r="A15" s="2"/>
      <c r="B15" s="37" t="s">
        <v>31</v>
      </c>
      <c r="C15" s="36"/>
      <c r="D15" s="20">
        <f>51*0.9*F2</f>
        <v>292.383</v>
      </c>
      <c r="E15" s="5">
        <f>D15*A3*1.06</f>
        <v>0</v>
      </c>
    </row>
    <row r="16" spans="1:5" ht="15" customHeight="1">
      <c r="A16" s="2"/>
      <c r="B16" s="37" t="s">
        <v>29</v>
      </c>
      <c r="C16" s="36"/>
      <c r="D16" s="20">
        <f>69*0.9*F2</f>
        <v>395.577</v>
      </c>
      <c r="E16" s="5">
        <f>D16*A3*1.06</f>
        <v>0</v>
      </c>
    </row>
    <row r="17" spans="1:10" ht="15" customHeight="1">
      <c r="A17" s="2" t="s">
        <v>91</v>
      </c>
      <c r="B17" s="47" t="s">
        <v>9</v>
      </c>
      <c r="C17" s="48"/>
      <c r="D17" s="20"/>
      <c r="E17" s="5"/>
      <c r="J17" s="1" t="s">
        <v>108</v>
      </c>
    </row>
    <row r="18" spans="1:5" ht="15" customHeight="1">
      <c r="A18" s="2"/>
      <c r="B18" s="37" t="s">
        <v>26</v>
      </c>
      <c r="C18" s="36"/>
      <c r="D18" s="20">
        <f>28.6*0.9*F2</f>
        <v>163.96380000000002</v>
      </c>
      <c r="E18" s="5">
        <f>D18*A3*1.06</f>
        <v>0</v>
      </c>
    </row>
    <row r="19" spans="1:5" ht="15" customHeight="1">
      <c r="A19" s="2"/>
      <c r="B19" s="37" t="s">
        <v>27</v>
      </c>
      <c r="C19" s="36"/>
      <c r="D19" s="20">
        <f>36*0.9*F2</f>
        <v>206.388</v>
      </c>
      <c r="E19" s="5">
        <f>D19*A3*1.06</f>
        <v>0</v>
      </c>
    </row>
    <row r="20" spans="1:5" ht="15" customHeight="1">
      <c r="A20" s="2"/>
      <c r="B20" s="37" t="s">
        <v>69</v>
      </c>
      <c r="C20" s="36"/>
      <c r="D20" s="20">
        <f>45*0.9*F2</f>
        <v>257.985</v>
      </c>
      <c r="E20" s="5">
        <f>D20*A3*1.06</f>
        <v>0</v>
      </c>
    </row>
    <row r="21" spans="1:5" ht="15" customHeight="1">
      <c r="A21" s="2"/>
      <c r="B21" s="37" t="s">
        <v>68</v>
      </c>
      <c r="C21" s="36"/>
      <c r="D21" s="20">
        <f>50*F2</f>
        <v>318.5</v>
      </c>
      <c r="E21" s="5">
        <f>D21*A3*1.06</f>
        <v>0</v>
      </c>
    </row>
    <row r="22" spans="1:5" ht="15" customHeight="1">
      <c r="A22" s="2"/>
      <c r="B22" s="37" t="s">
        <v>28</v>
      </c>
      <c r="C22" s="36"/>
      <c r="D22" s="20">
        <f>67*0.9*F2</f>
        <v>384.11100000000005</v>
      </c>
      <c r="E22" s="5">
        <f>D22*A3*1.06</f>
        <v>0</v>
      </c>
    </row>
    <row r="23" spans="1:5" ht="15" customHeight="1">
      <c r="A23" s="2"/>
      <c r="B23" s="37" t="s">
        <v>60</v>
      </c>
      <c r="C23" s="36"/>
      <c r="D23" s="20">
        <f>62.3*F2</f>
        <v>396.851</v>
      </c>
      <c r="E23" s="5">
        <f>A3*D23*1.06</f>
        <v>0</v>
      </c>
    </row>
    <row r="24" spans="1:5" ht="15" customHeight="1">
      <c r="A24" s="2"/>
      <c r="B24" s="37" t="s">
        <v>90</v>
      </c>
      <c r="C24" s="36"/>
      <c r="D24" s="20"/>
      <c r="E24" s="5"/>
    </row>
    <row r="25" spans="1:5" ht="15" customHeight="1">
      <c r="A25" s="2"/>
      <c r="B25" s="37" t="s">
        <v>10</v>
      </c>
      <c r="C25" s="36"/>
      <c r="D25" s="20">
        <f>115*0.9*F2</f>
        <v>659.295</v>
      </c>
      <c r="E25" s="5">
        <f>D25*A3*1.06</f>
        <v>0</v>
      </c>
    </row>
    <row r="26" spans="1:5" ht="15" customHeight="1">
      <c r="A26" s="2"/>
      <c r="B26" s="37" t="s">
        <v>89</v>
      </c>
      <c r="C26" s="36"/>
      <c r="D26" s="20">
        <f>136.5*F2</f>
        <v>869.505</v>
      </c>
      <c r="E26" s="5">
        <f>A3*D26*1.06</f>
        <v>0</v>
      </c>
    </row>
    <row r="27" spans="1:5" ht="15" customHeight="1">
      <c r="A27" s="2"/>
      <c r="B27" s="37" t="s">
        <v>11</v>
      </c>
      <c r="C27" s="36"/>
      <c r="D27" s="20">
        <f>390*0.9*F2</f>
        <v>2235.87</v>
      </c>
      <c r="E27" s="5">
        <f>D27*A3*1.06</f>
        <v>0</v>
      </c>
    </row>
    <row r="28" spans="1:5" ht="15" customHeight="1">
      <c r="A28" s="2"/>
      <c r="B28" s="37" t="s">
        <v>23</v>
      </c>
      <c r="C28" s="36"/>
      <c r="D28" s="20">
        <f>440*0.9*F2</f>
        <v>2522.52</v>
      </c>
      <c r="E28" s="5">
        <f>D28*A3*1.06</f>
        <v>0</v>
      </c>
    </row>
    <row r="29" spans="1:5" ht="15" customHeight="1">
      <c r="A29" s="2"/>
      <c r="B29" s="37" t="s">
        <v>24</v>
      </c>
      <c r="C29" s="36"/>
      <c r="D29" s="20">
        <f>490*0.9*F2</f>
        <v>2809.17</v>
      </c>
      <c r="E29" s="5">
        <f>D29*A3*1.06</f>
        <v>0</v>
      </c>
    </row>
    <row r="30" spans="1:5" ht="15" customHeight="1">
      <c r="A30" s="2"/>
      <c r="B30" s="45" t="s">
        <v>107</v>
      </c>
      <c r="C30" s="46"/>
      <c r="D30" s="21"/>
      <c r="E30" s="5"/>
    </row>
    <row r="31" spans="1:5" ht="15" customHeight="1">
      <c r="A31" s="2"/>
      <c r="B31" s="43" t="s">
        <v>104</v>
      </c>
      <c r="C31" s="44"/>
      <c r="D31" s="22" t="s">
        <v>25</v>
      </c>
      <c r="E31" s="13">
        <v>1700</v>
      </c>
    </row>
    <row r="32" spans="1:5" ht="15" customHeight="1">
      <c r="A32" s="2"/>
      <c r="B32" s="43" t="s">
        <v>121</v>
      </c>
      <c r="C32" s="44"/>
      <c r="D32" s="22" t="s">
        <v>25</v>
      </c>
      <c r="E32" s="13">
        <v>2000</v>
      </c>
    </row>
    <row r="33" spans="1:5" ht="15" customHeight="1">
      <c r="A33" s="2"/>
      <c r="B33" s="43" t="s">
        <v>115</v>
      </c>
      <c r="C33" s="44"/>
      <c r="D33" s="22" t="s">
        <v>25</v>
      </c>
      <c r="E33" s="13">
        <v>2100</v>
      </c>
    </row>
    <row r="34" spans="1:5" ht="15" customHeight="1">
      <c r="A34" s="2"/>
      <c r="B34" s="30" t="s">
        <v>114</v>
      </c>
      <c r="C34" s="31"/>
      <c r="D34" s="22"/>
      <c r="E34" s="13">
        <v>2500</v>
      </c>
    </row>
    <row r="35" spans="1:5" ht="15" customHeight="1">
      <c r="A35" s="2"/>
      <c r="B35" s="43" t="s">
        <v>119</v>
      </c>
      <c r="C35" s="44"/>
      <c r="D35" s="22" t="s">
        <v>25</v>
      </c>
      <c r="E35" s="13" t="s">
        <v>120</v>
      </c>
    </row>
    <row r="36" spans="1:5" ht="15" customHeight="1">
      <c r="A36" s="2"/>
      <c r="B36" s="14" t="s">
        <v>101</v>
      </c>
      <c r="C36" s="15"/>
      <c r="D36" s="22" t="s">
        <v>25</v>
      </c>
      <c r="E36" s="13">
        <v>2600</v>
      </c>
    </row>
    <row r="37" spans="1:5" ht="15" customHeight="1">
      <c r="A37" s="2"/>
      <c r="B37" s="14" t="s">
        <v>58</v>
      </c>
      <c r="C37" s="15"/>
      <c r="D37" s="22" t="s">
        <v>25</v>
      </c>
      <c r="E37" s="13">
        <v>3800</v>
      </c>
    </row>
    <row r="38" spans="1:5" ht="15" customHeight="1">
      <c r="A38" s="2"/>
      <c r="B38" s="43" t="s">
        <v>83</v>
      </c>
      <c r="C38" s="44"/>
      <c r="D38" s="22" t="s">
        <v>25</v>
      </c>
      <c r="E38" s="13">
        <v>2800</v>
      </c>
    </row>
    <row r="39" spans="1:5" ht="15" customHeight="1">
      <c r="A39" s="2"/>
      <c r="B39" s="17" t="s">
        <v>111</v>
      </c>
      <c r="C39" s="18"/>
      <c r="D39" s="22"/>
      <c r="E39" s="13">
        <v>6100</v>
      </c>
    </row>
    <row r="40" spans="1:5" ht="15" customHeight="1">
      <c r="A40" s="2"/>
      <c r="B40" s="45" t="s">
        <v>105</v>
      </c>
      <c r="C40" s="46"/>
      <c r="D40" s="22"/>
      <c r="E40" s="13"/>
    </row>
    <row r="41" spans="1:5" ht="15" customHeight="1">
      <c r="A41" s="2"/>
      <c r="B41" s="43" t="s">
        <v>117</v>
      </c>
      <c r="C41" s="44"/>
      <c r="D41" s="22" t="s">
        <v>25</v>
      </c>
      <c r="E41" s="13">
        <v>2800</v>
      </c>
    </row>
    <row r="42" spans="1:5" ht="15" customHeight="1">
      <c r="A42" s="2"/>
      <c r="B42" s="43" t="s">
        <v>110</v>
      </c>
      <c r="C42" s="44"/>
      <c r="D42" s="22"/>
      <c r="E42" s="13">
        <v>3400</v>
      </c>
    </row>
    <row r="43" spans="1:5" ht="15" customHeight="1">
      <c r="A43" s="2"/>
      <c r="B43" s="43" t="s">
        <v>102</v>
      </c>
      <c r="C43" s="44"/>
      <c r="D43" s="22" t="s">
        <v>25</v>
      </c>
      <c r="E43" s="13">
        <v>3800</v>
      </c>
    </row>
    <row r="44" spans="1:5" ht="15" customHeight="1">
      <c r="A44" s="2"/>
      <c r="B44" s="43" t="s">
        <v>103</v>
      </c>
      <c r="C44" s="44"/>
      <c r="D44" s="22" t="s">
        <v>25</v>
      </c>
      <c r="E44" s="13">
        <v>5800</v>
      </c>
    </row>
    <row r="45" spans="1:5" ht="15" customHeight="1">
      <c r="A45" s="2"/>
      <c r="B45" s="45" t="s">
        <v>106</v>
      </c>
      <c r="C45" s="46"/>
      <c r="D45" s="22"/>
      <c r="E45" s="13"/>
    </row>
    <row r="46" spans="1:5" ht="15" customHeight="1">
      <c r="A46" s="2"/>
      <c r="B46" s="43" t="s">
        <v>116</v>
      </c>
      <c r="C46" s="44"/>
      <c r="D46" s="22" t="s">
        <v>25</v>
      </c>
      <c r="E46" s="13">
        <v>3900</v>
      </c>
    </row>
    <row r="47" spans="1:5" ht="15" customHeight="1">
      <c r="A47" s="2"/>
      <c r="B47" s="43" t="s">
        <v>110</v>
      </c>
      <c r="C47" s="44"/>
      <c r="D47" s="22" t="s">
        <v>25</v>
      </c>
      <c r="E47" s="13">
        <v>4700</v>
      </c>
    </row>
    <row r="48" spans="1:5" ht="15" customHeight="1">
      <c r="A48" s="2"/>
      <c r="B48" s="43" t="s">
        <v>102</v>
      </c>
      <c r="C48" s="44"/>
      <c r="D48" s="22" t="s">
        <v>25</v>
      </c>
      <c r="E48" s="13">
        <v>4900</v>
      </c>
    </row>
    <row r="49" spans="1:5" ht="15" customHeight="1">
      <c r="A49" s="2"/>
      <c r="B49" s="43" t="s">
        <v>103</v>
      </c>
      <c r="C49" s="44"/>
      <c r="D49" s="22" t="s">
        <v>25</v>
      </c>
      <c r="E49" s="13">
        <v>7100</v>
      </c>
    </row>
    <row r="50" spans="1:5" ht="15" customHeight="1">
      <c r="A50" s="2"/>
      <c r="B50" s="45" t="s">
        <v>92</v>
      </c>
      <c r="C50" s="72"/>
      <c r="D50" s="20"/>
      <c r="E50" s="5"/>
    </row>
    <row r="51" spans="1:5" ht="15" customHeight="1">
      <c r="A51" s="2"/>
      <c r="B51" s="37" t="s">
        <v>93</v>
      </c>
      <c r="C51" s="36"/>
      <c r="D51" s="20">
        <f>51.48*F2</f>
        <v>327.9276</v>
      </c>
      <c r="E51" s="5">
        <f>A3*D51*1.06</f>
        <v>0</v>
      </c>
    </row>
    <row r="52" spans="1:5" ht="15" customHeight="1">
      <c r="A52" s="2"/>
      <c r="B52" s="37" t="s">
        <v>94</v>
      </c>
      <c r="C52" s="36"/>
      <c r="D52" s="20">
        <f>61.05*F2</f>
        <v>388.88849999999996</v>
      </c>
      <c r="E52" s="5">
        <f>A3*D52*1.06</f>
        <v>0</v>
      </c>
    </row>
    <row r="53" spans="1:5" ht="15" customHeight="1">
      <c r="A53" s="2"/>
      <c r="B53" s="37" t="s">
        <v>95</v>
      </c>
      <c r="C53" s="36"/>
      <c r="D53" s="20">
        <f>84.15*F2</f>
        <v>536.0355000000001</v>
      </c>
      <c r="E53" s="5">
        <f>A3*D53*1.06</f>
        <v>0</v>
      </c>
    </row>
    <row r="54" spans="1:5" ht="15" customHeight="1">
      <c r="A54" s="2"/>
      <c r="B54" s="37" t="s">
        <v>96</v>
      </c>
      <c r="C54" s="36"/>
      <c r="D54" s="23">
        <f>112.86*F2</f>
        <v>718.9182</v>
      </c>
      <c r="E54" s="5">
        <f>A3*D54*1.06</f>
        <v>0</v>
      </c>
    </row>
    <row r="55" spans="1:5" ht="15" customHeight="1">
      <c r="A55" s="2"/>
      <c r="B55" s="37" t="s">
        <v>99</v>
      </c>
      <c r="C55" s="36"/>
      <c r="D55" s="20">
        <f>119.46*F2</f>
        <v>760.9602</v>
      </c>
      <c r="E55" s="5">
        <f>A3*D55*1.06</f>
        <v>0</v>
      </c>
    </row>
    <row r="56" spans="1:5" ht="15" customHeight="1">
      <c r="A56" s="2"/>
      <c r="B56" s="37" t="s">
        <v>97</v>
      </c>
      <c r="C56" s="36"/>
      <c r="D56" s="20">
        <f>169.95*F2</f>
        <v>1082.5815</v>
      </c>
      <c r="E56" s="5">
        <f>A3*D56*1.06</f>
        <v>0</v>
      </c>
    </row>
    <row r="57" spans="1:5" ht="15" customHeight="1">
      <c r="A57" s="2"/>
      <c r="B57" s="37" t="s">
        <v>98</v>
      </c>
      <c r="C57" s="36"/>
      <c r="D57" s="20">
        <f>541.2*F2</f>
        <v>3447.4440000000004</v>
      </c>
      <c r="E57" s="5">
        <f>A3*D57*1.06</f>
        <v>0</v>
      </c>
    </row>
    <row r="58" spans="1:5" ht="15" customHeight="1">
      <c r="A58" s="2"/>
      <c r="B58" s="45" t="s">
        <v>12</v>
      </c>
      <c r="C58" s="72"/>
      <c r="D58" s="20"/>
      <c r="E58" s="5"/>
    </row>
    <row r="59" spans="1:5" ht="15" customHeight="1">
      <c r="A59" s="2"/>
      <c r="B59" s="37" t="s">
        <v>13</v>
      </c>
      <c r="C59" s="36"/>
      <c r="D59" s="20">
        <f>71.28*F2</f>
        <v>454.0536</v>
      </c>
      <c r="E59" s="5">
        <f>D59*A3*1.06</f>
        <v>0</v>
      </c>
    </row>
    <row r="60" spans="1:5" ht="15" customHeight="1">
      <c r="A60" s="2"/>
      <c r="B60" s="37" t="s">
        <v>14</v>
      </c>
      <c r="C60" s="36"/>
      <c r="D60" s="20">
        <f>80.85*F2</f>
        <v>515.0145</v>
      </c>
      <c r="E60" s="5">
        <f>D60*A3*1.06</f>
        <v>0</v>
      </c>
    </row>
    <row r="61" spans="1:5" ht="15" customHeight="1">
      <c r="A61" s="2"/>
      <c r="B61" s="37" t="s">
        <v>15</v>
      </c>
      <c r="C61" s="36"/>
      <c r="D61" s="20">
        <f>103.95*F2</f>
        <v>662.1615</v>
      </c>
      <c r="E61" s="5">
        <f>D61*A3*1.06</f>
        <v>0</v>
      </c>
    </row>
    <row r="62" spans="1:5" ht="15" customHeight="1">
      <c r="A62" s="2"/>
      <c r="B62" s="37" t="s">
        <v>16</v>
      </c>
      <c r="C62" s="36"/>
      <c r="D62" s="20">
        <f>132.66*F2</f>
        <v>845.0442</v>
      </c>
      <c r="E62" s="5">
        <f>A3*D62*1.06</f>
        <v>0</v>
      </c>
    </row>
    <row r="63" spans="1:5" ht="15" customHeight="1">
      <c r="A63" s="2"/>
      <c r="B63" s="37" t="s">
        <v>100</v>
      </c>
      <c r="C63" s="36"/>
      <c r="D63" s="20">
        <f>139.26*F2</f>
        <v>887.0862</v>
      </c>
      <c r="E63" s="5">
        <f>D63*A3*1.06</f>
        <v>0</v>
      </c>
    </row>
    <row r="64" spans="1:5" ht="15" customHeight="1">
      <c r="A64" s="2"/>
      <c r="B64" s="37" t="s">
        <v>17</v>
      </c>
      <c r="C64" s="36"/>
      <c r="D64" s="20">
        <f>189.75*F2</f>
        <v>1208.7075</v>
      </c>
      <c r="E64" s="5">
        <f>A3*D64*1.06</f>
        <v>0</v>
      </c>
    </row>
    <row r="65" spans="1:5" ht="15" customHeight="1">
      <c r="A65" s="2"/>
      <c r="B65" s="37" t="s">
        <v>65</v>
      </c>
      <c r="C65" s="36"/>
      <c r="D65" s="20">
        <f>561*F2</f>
        <v>3573.57</v>
      </c>
      <c r="E65" s="5">
        <f>D65*A3*1.06</f>
        <v>0</v>
      </c>
    </row>
    <row r="66" spans="1:5" ht="15" customHeight="1">
      <c r="A66" s="2"/>
      <c r="B66" s="47" t="s">
        <v>73</v>
      </c>
      <c r="C66" s="48"/>
      <c r="D66" s="20"/>
      <c r="E66" s="5"/>
    </row>
    <row r="67" spans="1:5" ht="15" customHeight="1">
      <c r="A67" s="2"/>
      <c r="B67" s="37" t="s">
        <v>72</v>
      </c>
      <c r="C67" s="36"/>
      <c r="D67" s="20">
        <f>35.82*F2</f>
        <v>228.17340000000002</v>
      </c>
      <c r="E67" s="5">
        <f>D67*A3*1.06</f>
        <v>0</v>
      </c>
    </row>
    <row r="68" spans="1:5" ht="15" customHeight="1">
      <c r="A68" s="2"/>
      <c r="B68" s="37" t="s">
        <v>18</v>
      </c>
      <c r="C68" s="36"/>
      <c r="D68" s="23">
        <f>16.7*0.9*F2</f>
        <v>95.7411</v>
      </c>
      <c r="E68" s="5">
        <f>D68*A3*1.06</f>
        <v>0</v>
      </c>
    </row>
    <row r="69" spans="1:5" ht="15" customHeight="1">
      <c r="A69" s="2"/>
      <c r="B69" s="47" t="s">
        <v>19</v>
      </c>
      <c r="C69" s="48"/>
      <c r="D69" s="20"/>
      <c r="E69" s="5"/>
    </row>
    <row r="70" spans="1:5" ht="15" customHeight="1">
      <c r="A70" s="2"/>
      <c r="B70" s="37" t="s">
        <v>32</v>
      </c>
      <c r="C70" s="36"/>
      <c r="D70" s="20">
        <f>35.4*0.9*F2</f>
        <v>202.94819999999999</v>
      </c>
      <c r="E70" s="5">
        <f>A3*D70*1.06</f>
        <v>0</v>
      </c>
    </row>
    <row r="71" spans="1:5" ht="15" customHeight="1">
      <c r="A71" s="2"/>
      <c r="B71" s="37" t="s">
        <v>33</v>
      </c>
      <c r="C71" s="36"/>
      <c r="D71" s="20">
        <f>38.4*0.9*F2</f>
        <v>220.14720000000003</v>
      </c>
      <c r="E71" s="5">
        <f>A3*D71*1.06</f>
        <v>0</v>
      </c>
    </row>
    <row r="72" spans="1:5" ht="15" customHeight="1">
      <c r="A72" s="2"/>
      <c r="B72" s="37" t="s">
        <v>34</v>
      </c>
      <c r="C72" s="36"/>
      <c r="D72" s="20">
        <f>44.4*0.9*F2</f>
        <v>254.54520000000002</v>
      </c>
      <c r="E72" s="5">
        <f>A3*D72*1.06</f>
        <v>0</v>
      </c>
    </row>
    <row r="73" spans="1:5" ht="15" customHeight="1">
      <c r="A73" s="2"/>
      <c r="B73" s="47" t="s">
        <v>71</v>
      </c>
      <c r="C73" s="48"/>
      <c r="D73" s="20"/>
      <c r="E73" s="5"/>
    </row>
    <row r="74" spans="1:5" ht="15" customHeight="1">
      <c r="A74" s="2"/>
      <c r="B74" s="37" t="s">
        <v>20</v>
      </c>
      <c r="C74" s="36"/>
      <c r="D74" s="24">
        <f>45.7*0.9*F2</f>
        <v>261.9981</v>
      </c>
      <c r="E74" s="5">
        <f>A3*D74*1.06</f>
        <v>0</v>
      </c>
    </row>
    <row r="75" spans="1:5" ht="15" customHeight="1">
      <c r="A75" s="2"/>
      <c r="B75" s="37" t="s">
        <v>21</v>
      </c>
      <c r="C75" s="36"/>
      <c r="D75" s="24">
        <f>60.8*0.9*F2</f>
        <v>348.5664</v>
      </c>
      <c r="E75" s="5">
        <f>A3*D75*1.06</f>
        <v>0</v>
      </c>
    </row>
    <row r="76" spans="1:5" ht="15" customHeight="1">
      <c r="A76" s="2"/>
      <c r="B76" s="37" t="s">
        <v>64</v>
      </c>
      <c r="C76" s="36"/>
      <c r="D76" s="25">
        <f>49*F2</f>
        <v>312.13</v>
      </c>
      <c r="E76" s="5">
        <f>D76*A3*1.06</f>
        <v>0</v>
      </c>
    </row>
    <row r="77" spans="1:5" ht="15" customHeight="1">
      <c r="A77" s="2"/>
      <c r="B77" s="37" t="s">
        <v>81</v>
      </c>
      <c r="C77" s="36"/>
      <c r="D77" s="25">
        <f>58*F2</f>
        <v>369.46</v>
      </c>
      <c r="E77" s="5">
        <f>A3*D77*1.02</f>
        <v>0</v>
      </c>
    </row>
    <row r="78" spans="1:5" ht="15" customHeight="1">
      <c r="A78" s="2"/>
      <c r="B78" s="37" t="s">
        <v>70</v>
      </c>
      <c r="C78" s="36"/>
      <c r="D78" s="25">
        <f>67.5*F2</f>
        <v>429.975</v>
      </c>
      <c r="E78" s="5">
        <f>A3*D78*1.06</f>
        <v>0</v>
      </c>
    </row>
    <row r="79" spans="1:5" ht="15" customHeight="1">
      <c r="A79" s="2"/>
      <c r="B79" s="37" t="s">
        <v>59</v>
      </c>
      <c r="C79" s="36"/>
      <c r="D79" s="25">
        <f>137.5*F2</f>
        <v>875.875</v>
      </c>
      <c r="E79" s="5">
        <f>A3*D79*1.02</f>
        <v>0</v>
      </c>
    </row>
    <row r="80" spans="1:5" ht="15" customHeight="1">
      <c r="A80" s="2"/>
      <c r="B80" s="47" t="s">
        <v>61</v>
      </c>
      <c r="C80" s="48"/>
      <c r="D80" s="25"/>
      <c r="E80" s="5"/>
    </row>
    <row r="81" spans="1:5" ht="15" customHeight="1">
      <c r="A81" s="2"/>
      <c r="B81" s="38" t="s">
        <v>62</v>
      </c>
      <c r="C81" s="39"/>
      <c r="D81" s="21" t="s">
        <v>25</v>
      </c>
      <c r="E81" s="5">
        <v>6600</v>
      </c>
    </row>
    <row r="82" spans="1:5" ht="15" customHeight="1">
      <c r="A82" s="2"/>
      <c r="B82" s="7" t="s">
        <v>79</v>
      </c>
      <c r="C82" s="8"/>
      <c r="D82" s="21" t="s">
        <v>25</v>
      </c>
      <c r="E82" s="5">
        <v>8600</v>
      </c>
    </row>
    <row r="83" spans="1:5" ht="15" customHeight="1">
      <c r="A83" s="2"/>
      <c r="B83" s="38" t="s">
        <v>80</v>
      </c>
      <c r="C83" s="39"/>
      <c r="D83" s="21" t="s">
        <v>25</v>
      </c>
      <c r="E83" s="5">
        <v>13100</v>
      </c>
    </row>
    <row r="84" spans="1:5" ht="15" customHeight="1">
      <c r="A84" s="2"/>
      <c r="B84" s="38" t="s">
        <v>63</v>
      </c>
      <c r="C84" s="39"/>
      <c r="D84" s="21" t="s">
        <v>25</v>
      </c>
      <c r="E84" s="5">
        <v>12100</v>
      </c>
    </row>
    <row r="85" spans="1:5" ht="15" customHeight="1">
      <c r="A85" s="2"/>
      <c r="B85" s="47" t="s">
        <v>22</v>
      </c>
      <c r="C85" s="48"/>
      <c r="D85" s="25"/>
      <c r="E85" s="5"/>
    </row>
    <row r="86" spans="1:5" ht="15" customHeight="1">
      <c r="A86" s="2"/>
      <c r="B86" s="64" t="s">
        <v>53</v>
      </c>
      <c r="C86" s="65"/>
      <c r="D86" s="25">
        <f>182*0.9*F2</f>
        <v>1043.4060000000002</v>
      </c>
      <c r="E86" s="5">
        <f>A3*D86*1.06</f>
        <v>0</v>
      </c>
    </row>
    <row r="87" spans="1:5" ht="15" customHeight="1">
      <c r="A87" s="2"/>
      <c r="B87" s="64" t="s">
        <v>54</v>
      </c>
      <c r="C87" s="65"/>
      <c r="D87" s="25">
        <f>208*0.9*F2</f>
        <v>1192.4640000000002</v>
      </c>
      <c r="E87" s="5">
        <f>A3*D87*1.02</f>
        <v>0</v>
      </c>
    </row>
    <row r="88" spans="1:5" ht="15" customHeight="1">
      <c r="A88" s="2"/>
      <c r="B88" s="64" t="s">
        <v>55</v>
      </c>
      <c r="C88" s="65"/>
      <c r="D88" s="25">
        <f>243*0.9*F2</f>
        <v>1393.1190000000001</v>
      </c>
      <c r="E88" s="5">
        <f>A3*D88*1.06</f>
        <v>0</v>
      </c>
    </row>
    <row r="89" spans="1:5" ht="15" customHeight="1">
      <c r="A89" s="2"/>
      <c r="B89" s="40" t="s">
        <v>56</v>
      </c>
      <c r="C89" s="41"/>
      <c r="D89" s="26">
        <f>364*0.9*F2</f>
        <v>2086.8120000000004</v>
      </c>
      <c r="E89" s="5">
        <f>A3*D89*1.02</f>
        <v>0</v>
      </c>
    </row>
    <row r="90" spans="1:5" ht="15" customHeight="1">
      <c r="A90" s="10"/>
      <c r="B90" s="40" t="s">
        <v>78</v>
      </c>
      <c r="C90" s="41"/>
      <c r="D90" s="26">
        <f>430*F2</f>
        <v>2739.1</v>
      </c>
      <c r="E90" s="9">
        <f>D90*A3*1.06</f>
        <v>0</v>
      </c>
    </row>
    <row r="91" spans="1:5" ht="15" customHeight="1">
      <c r="A91" s="6"/>
      <c r="B91" s="66" t="s">
        <v>86</v>
      </c>
      <c r="C91" s="67"/>
      <c r="D91" s="68"/>
      <c r="E91" s="69"/>
    </row>
    <row r="92" spans="1:5" ht="15" customHeight="1">
      <c r="A92" s="6"/>
      <c r="B92" s="37" t="s">
        <v>35</v>
      </c>
      <c r="C92" s="36"/>
      <c r="D92" s="27">
        <f>69*F2</f>
        <v>439.53000000000003</v>
      </c>
      <c r="E92" s="5">
        <f>A3*D92*1.06</f>
        <v>0</v>
      </c>
    </row>
    <row r="93" spans="1:5" ht="15" customHeight="1">
      <c r="A93" s="6"/>
      <c r="B93" s="37" t="s">
        <v>36</v>
      </c>
      <c r="C93" s="36"/>
      <c r="D93" s="27">
        <f>90*F2</f>
        <v>573.3</v>
      </c>
      <c r="E93" s="5">
        <f>A3*D93*1.02</f>
        <v>0</v>
      </c>
    </row>
    <row r="94" spans="1:5" ht="15" customHeight="1">
      <c r="A94" s="6"/>
      <c r="B94" s="37" t="s">
        <v>37</v>
      </c>
      <c r="C94" s="36"/>
      <c r="D94" s="27">
        <f>150*F2</f>
        <v>955.5</v>
      </c>
      <c r="E94" s="5">
        <f>A3*D94*1.06</f>
        <v>0</v>
      </c>
    </row>
    <row r="95" spans="1:5" ht="15" customHeight="1">
      <c r="A95" s="6"/>
      <c r="B95" s="37" t="s">
        <v>38</v>
      </c>
      <c r="C95" s="36"/>
      <c r="D95" s="27">
        <f>175.5*F2</f>
        <v>1117.935</v>
      </c>
      <c r="E95" s="5">
        <f>A3*D95*1.06</f>
        <v>0</v>
      </c>
    </row>
    <row r="96" spans="1:5" ht="15" customHeight="1">
      <c r="A96" s="6"/>
      <c r="B96" s="37" t="s">
        <v>39</v>
      </c>
      <c r="C96" s="36"/>
      <c r="D96" s="27">
        <f>335*F2</f>
        <v>2133.95</v>
      </c>
      <c r="E96" s="5">
        <f>A3*D96*1.06</f>
        <v>0</v>
      </c>
    </row>
    <row r="97" spans="1:5" ht="15" customHeight="1">
      <c r="A97" s="6"/>
      <c r="B97" s="37" t="s">
        <v>40</v>
      </c>
      <c r="C97" s="36"/>
      <c r="D97" s="27">
        <f>451*F2</f>
        <v>2872.87</v>
      </c>
      <c r="E97" s="5">
        <f>A3*D97*1.06</f>
        <v>0</v>
      </c>
    </row>
    <row r="98" spans="1:5" ht="15.75" customHeight="1">
      <c r="A98" s="6"/>
      <c r="B98" s="66" t="s">
        <v>85</v>
      </c>
      <c r="C98" s="67"/>
      <c r="D98" s="68"/>
      <c r="E98" s="69"/>
    </row>
    <row r="99" spans="1:5" ht="15" customHeight="1">
      <c r="A99" s="6"/>
      <c r="B99" s="37" t="s">
        <v>41</v>
      </c>
      <c r="C99" s="36"/>
      <c r="D99" s="27">
        <f>120*0.9*F2</f>
        <v>687.96</v>
      </c>
      <c r="E99" s="5">
        <f>A3*D99*1.06</f>
        <v>0</v>
      </c>
    </row>
    <row r="100" spans="1:5" ht="15" customHeight="1">
      <c r="A100" s="6"/>
      <c r="B100" s="37" t="s">
        <v>42</v>
      </c>
      <c r="C100" s="36"/>
      <c r="D100" s="27">
        <f>177*0.9*F2</f>
        <v>1014.7410000000001</v>
      </c>
      <c r="E100" s="5">
        <f>A3*D100*1.06</f>
        <v>0</v>
      </c>
    </row>
    <row r="101" spans="1:5" ht="15" customHeight="1">
      <c r="A101" s="6"/>
      <c r="B101" s="37" t="s">
        <v>43</v>
      </c>
      <c r="C101" s="36"/>
      <c r="D101" s="27">
        <f>275*0.9*F2</f>
        <v>1576.575</v>
      </c>
      <c r="E101" s="5">
        <f>A3*D101*1.06</f>
        <v>0</v>
      </c>
    </row>
    <row r="102" spans="1:5" ht="15" customHeight="1">
      <c r="A102" s="6"/>
      <c r="B102" s="37" t="s">
        <v>44</v>
      </c>
      <c r="C102" s="36"/>
      <c r="D102" s="27">
        <f>336*0.9*F2</f>
        <v>1926.2880000000002</v>
      </c>
      <c r="E102" s="5">
        <f>A3*D102*1.06</f>
        <v>0</v>
      </c>
    </row>
    <row r="103" spans="1:5" ht="15" customHeight="1">
      <c r="A103" s="6"/>
      <c r="B103" s="37" t="s">
        <v>45</v>
      </c>
      <c r="C103" s="36"/>
      <c r="D103" s="27">
        <f>639*0.9*F2</f>
        <v>3663.387</v>
      </c>
      <c r="E103" s="5">
        <f>A3*D103*1.06</f>
        <v>0</v>
      </c>
    </row>
    <row r="104" spans="1:5" ht="15" customHeight="1">
      <c r="A104" s="6"/>
      <c r="B104" s="37" t="s">
        <v>46</v>
      </c>
      <c r="C104" s="36"/>
      <c r="D104" s="27">
        <f>810*0.9*F2</f>
        <v>4643.7300000000005</v>
      </c>
      <c r="E104" s="5">
        <f>A3*D104*1.06</f>
        <v>0</v>
      </c>
    </row>
    <row r="105" spans="1:5" ht="15.75" customHeight="1">
      <c r="A105" s="6"/>
      <c r="B105" s="66" t="s">
        <v>84</v>
      </c>
      <c r="C105" s="67"/>
      <c r="D105" s="68"/>
      <c r="E105" s="69"/>
    </row>
    <row r="106" spans="1:5" ht="15" customHeight="1">
      <c r="A106" s="6"/>
      <c r="B106" s="37" t="s">
        <v>47</v>
      </c>
      <c r="C106" s="36"/>
      <c r="D106" s="27">
        <f>196*F2</f>
        <v>1248.52</v>
      </c>
      <c r="E106" s="5">
        <f>A3*D106*1.06</f>
        <v>0</v>
      </c>
    </row>
    <row r="107" spans="1:5" ht="15" customHeight="1">
      <c r="A107" s="6"/>
      <c r="B107" s="37" t="s">
        <v>48</v>
      </c>
      <c r="C107" s="36"/>
      <c r="D107" s="27">
        <f>252*F2</f>
        <v>1605.24</v>
      </c>
      <c r="E107" s="5">
        <f>A3*D107*1.06</f>
        <v>0</v>
      </c>
    </row>
    <row r="108" spans="1:5" ht="15" customHeight="1">
      <c r="A108" s="6"/>
      <c r="B108" s="37" t="s">
        <v>49</v>
      </c>
      <c r="C108" s="36"/>
      <c r="D108" s="27">
        <f>374*F2</f>
        <v>2382.38</v>
      </c>
      <c r="E108" s="5">
        <f>A3*D108*1.06</f>
        <v>0</v>
      </c>
    </row>
    <row r="109" spans="1:5" ht="15" customHeight="1">
      <c r="A109" s="6"/>
      <c r="B109" s="37" t="s">
        <v>50</v>
      </c>
      <c r="C109" s="36"/>
      <c r="D109" s="27">
        <f>468*F2</f>
        <v>2981.16</v>
      </c>
      <c r="E109" s="5">
        <f>A3*D109*1.06</f>
        <v>0</v>
      </c>
    </row>
    <row r="110" spans="1:5" ht="15" customHeight="1">
      <c r="A110" s="6"/>
      <c r="B110" s="37" t="s">
        <v>51</v>
      </c>
      <c r="C110" s="36"/>
      <c r="D110" s="27">
        <f>852*F2</f>
        <v>5427.24</v>
      </c>
      <c r="E110" s="5">
        <f>A3*D110*1.06</f>
        <v>0</v>
      </c>
    </row>
    <row r="111" spans="1:5" ht="15" customHeight="1">
      <c r="A111" s="6"/>
      <c r="B111" s="73" t="s">
        <v>52</v>
      </c>
      <c r="C111" s="42"/>
      <c r="D111" s="27">
        <f>960*F2</f>
        <v>6115.2</v>
      </c>
      <c r="E111" s="9">
        <f>A3*D111*1.06</f>
        <v>0</v>
      </c>
    </row>
    <row r="112" spans="1:5" ht="14.25" customHeight="1">
      <c r="A112" s="6"/>
      <c r="B112" s="60" t="s">
        <v>88</v>
      </c>
      <c r="C112" s="61"/>
      <c r="D112" s="62"/>
      <c r="E112" s="63"/>
    </row>
    <row r="113" spans="1:5" ht="15" customHeight="1">
      <c r="A113" s="6"/>
      <c r="B113" s="36" t="s">
        <v>74</v>
      </c>
      <c r="C113" s="36"/>
      <c r="D113" s="24">
        <f>158.4*F2</f>
        <v>1009.008</v>
      </c>
      <c r="E113" s="9">
        <f>D113*A3*1.06</f>
        <v>0</v>
      </c>
    </row>
    <row r="114" spans="1:5" ht="15" customHeight="1">
      <c r="A114" s="6"/>
      <c r="B114" s="36" t="s">
        <v>75</v>
      </c>
      <c r="C114" s="36"/>
      <c r="D114" s="24">
        <f>212.4*F2</f>
        <v>1352.988</v>
      </c>
      <c r="E114" s="9">
        <f>D114*A3*1.06</f>
        <v>0</v>
      </c>
    </row>
    <row r="115" spans="1:5" ht="15" customHeight="1">
      <c r="A115" s="6"/>
      <c r="B115" s="36" t="s">
        <v>76</v>
      </c>
      <c r="C115" s="36"/>
      <c r="D115" s="24">
        <f>333*F2</f>
        <v>2121.21</v>
      </c>
      <c r="E115" s="9">
        <f>D115*A3*1.06</f>
        <v>0</v>
      </c>
    </row>
    <row r="116" spans="1:5" ht="15" customHeight="1">
      <c r="A116" s="6"/>
      <c r="B116" s="42" t="s">
        <v>77</v>
      </c>
      <c r="C116" s="42"/>
      <c r="D116" s="27">
        <f>426.6*F2</f>
        <v>2717.442</v>
      </c>
      <c r="E116" s="11">
        <f>D116*A3*1.06</f>
        <v>0</v>
      </c>
    </row>
    <row r="117" spans="1:5" ht="15" customHeight="1">
      <c r="A117" s="6"/>
      <c r="B117" s="60" t="s">
        <v>87</v>
      </c>
      <c r="C117" s="61"/>
      <c r="D117" s="62"/>
      <c r="E117" s="63"/>
    </row>
    <row r="118" spans="1:5" ht="15" customHeight="1">
      <c r="A118" s="6"/>
      <c r="B118" s="36" t="s">
        <v>74</v>
      </c>
      <c r="C118" s="36"/>
      <c r="D118" s="24">
        <f>176*F2</f>
        <v>1121.1200000000001</v>
      </c>
      <c r="E118" s="9">
        <f>D118*A3*1.06</f>
        <v>0</v>
      </c>
    </row>
    <row r="119" spans="1:5" ht="15" customHeight="1">
      <c r="A119" s="6"/>
      <c r="B119" s="36" t="s">
        <v>75</v>
      </c>
      <c r="C119" s="36"/>
      <c r="D119" s="24">
        <f>236*F2</f>
        <v>1503.32</v>
      </c>
      <c r="E119" s="9">
        <f>D119*A3*1.06</f>
        <v>0</v>
      </c>
    </row>
    <row r="120" spans="1:5" ht="15" customHeight="1">
      <c r="A120" s="6"/>
      <c r="B120" s="36" t="s">
        <v>76</v>
      </c>
      <c r="C120" s="36"/>
      <c r="D120" s="24">
        <f>370*F2</f>
        <v>2356.9</v>
      </c>
      <c r="E120" s="9">
        <f>D120*A3*1.06</f>
        <v>0</v>
      </c>
    </row>
    <row r="121" spans="1:5" ht="15" customHeight="1" thickBot="1">
      <c r="A121" s="6"/>
      <c r="B121" s="42" t="s">
        <v>77</v>
      </c>
      <c r="C121" s="42"/>
      <c r="D121" s="27">
        <f>474*F2</f>
        <v>3019.38</v>
      </c>
      <c r="E121" s="11">
        <f>D121*A3*1.06</f>
        <v>0</v>
      </c>
    </row>
    <row r="122" spans="1:5" ht="15" customHeight="1" thickBot="1">
      <c r="A122" s="6"/>
      <c r="B122" s="58" t="s">
        <v>82</v>
      </c>
      <c r="C122" s="59"/>
      <c r="D122" s="28">
        <f>110*F2</f>
        <v>700.7</v>
      </c>
      <c r="E122" s="12">
        <f>A3*D122*1.06</f>
        <v>0</v>
      </c>
    </row>
    <row r="123" spans="1:5" ht="18" customHeight="1">
      <c r="A123" s="57" t="s">
        <v>112</v>
      </c>
      <c r="B123" s="57"/>
      <c r="C123" s="57"/>
      <c r="D123" s="57"/>
      <c r="E123" s="3"/>
    </row>
    <row r="124" spans="1:5" ht="18" customHeight="1">
      <c r="A124" s="70"/>
      <c r="B124" s="71"/>
      <c r="C124" s="71"/>
      <c r="D124" s="71"/>
      <c r="E124" s="71"/>
    </row>
    <row r="125" spans="1:5" ht="12" customHeight="1">
      <c r="A125" s="57" t="s">
        <v>113</v>
      </c>
      <c r="B125" s="57"/>
      <c r="C125" s="57"/>
      <c r="D125" s="57"/>
      <c r="E125" s="57"/>
    </row>
    <row r="126" ht="11.25" customHeight="1"/>
    <row r="127" ht="28.5" customHeight="1"/>
    <row r="128" ht="16.5" customHeight="1"/>
    <row r="129" ht="23.25" customHeight="1"/>
  </sheetData>
  <sheetProtection selectLockedCells="1" selectUnlockedCells="1"/>
  <mergeCells count="121">
    <mergeCell ref="A1:E1"/>
    <mergeCell ref="B78:C78"/>
    <mergeCell ref="B98:E98"/>
    <mergeCell ref="B79:C79"/>
    <mergeCell ref="B95:C95"/>
    <mergeCell ref="B65:C65"/>
    <mergeCell ref="B66:C66"/>
    <mergeCell ref="B94:C94"/>
    <mergeCell ref="B92:C92"/>
    <mergeCell ref="B76:C76"/>
    <mergeCell ref="B80:C80"/>
    <mergeCell ref="B71:C71"/>
    <mergeCell ref="B75:C75"/>
    <mergeCell ref="B58:C58"/>
    <mergeCell ref="B69:C69"/>
    <mergeCell ref="B70:C70"/>
    <mergeCell ref="B68:C68"/>
    <mergeCell ref="B72:C72"/>
    <mergeCell ref="B63:C63"/>
    <mergeCell ref="B74:C74"/>
    <mergeCell ref="B64:C64"/>
    <mergeCell ref="B103:C103"/>
    <mergeCell ref="B112:E112"/>
    <mergeCell ref="B111:C111"/>
    <mergeCell ref="B102:C102"/>
    <mergeCell ref="B106:C106"/>
    <mergeCell ref="B107:C107"/>
    <mergeCell ref="B109:C109"/>
    <mergeCell ref="B110:C110"/>
    <mergeCell ref="B84:C84"/>
    <mergeCell ref="B96:C96"/>
    <mergeCell ref="B83:C83"/>
    <mergeCell ref="B90:C90"/>
    <mergeCell ref="B93:C93"/>
    <mergeCell ref="B91:E91"/>
    <mergeCell ref="A124:E124"/>
    <mergeCell ref="B50:C50"/>
    <mergeCell ref="B51:C51"/>
    <mergeCell ref="B41:C41"/>
    <mergeCell ref="B43:C43"/>
    <mergeCell ref="B73:C73"/>
    <mergeCell ref="B42:C42"/>
    <mergeCell ref="B45:C45"/>
    <mergeCell ref="B46:C46"/>
    <mergeCell ref="B47:C47"/>
    <mergeCell ref="B119:C119"/>
    <mergeCell ref="B120:C120"/>
    <mergeCell ref="A125:E125"/>
    <mergeCell ref="B85:C85"/>
    <mergeCell ref="B86:C86"/>
    <mergeCell ref="B87:C87"/>
    <mergeCell ref="B88:C88"/>
    <mergeCell ref="B99:C99"/>
    <mergeCell ref="B104:C104"/>
    <mergeCell ref="B105:E105"/>
    <mergeCell ref="B52:C52"/>
    <mergeCell ref="B29:C29"/>
    <mergeCell ref="B33:C33"/>
    <mergeCell ref="B61:C61"/>
    <mergeCell ref="B35:C35"/>
    <mergeCell ref="A123:D123"/>
    <mergeCell ref="B121:C121"/>
    <mergeCell ref="B122:C122"/>
    <mergeCell ref="B117:E117"/>
    <mergeCell ref="B118:C118"/>
    <mergeCell ref="B12:C12"/>
    <mergeCell ref="B28:C28"/>
    <mergeCell ref="B31:C31"/>
    <mergeCell ref="B38:C38"/>
    <mergeCell ref="B19:C19"/>
    <mergeCell ref="B20:C20"/>
    <mergeCell ref="B22:C22"/>
    <mergeCell ref="B18:C18"/>
    <mergeCell ref="B26:C26"/>
    <mergeCell ref="B27:C27"/>
    <mergeCell ref="E2:E3"/>
    <mergeCell ref="B14:C14"/>
    <mergeCell ref="B15:C15"/>
    <mergeCell ref="B13:C13"/>
    <mergeCell ref="B16:C16"/>
    <mergeCell ref="B10:C10"/>
    <mergeCell ref="D2:D3"/>
    <mergeCell ref="B2:C3"/>
    <mergeCell ref="B11:C11"/>
    <mergeCell ref="B7:C7"/>
    <mergeCell ref="B5:C5"/>
    <mergeCell ref="B4:C4"/>
    <mergeCell ref="B25:C25"/>
    <mergeCell ref="B6:C6"/>
    <mergeCell ref="B8:C8"/>
    <mergeCell ref="B9:C9"/>
    <mergeCell ref="B21:C21"/>
    <mergeCell ref="B17:C17"/>
    <mergeCell ref="B24:C24"/>
    <mergeCell ref="B23:C23"/>
    <mergeCell ref="B44:C44"/>
    <mergeCell ref="B40:C40"/>
    <mergeCell ref="B48:C48"/>
    <mergeCell ref="B49:C49"/>
    <mergeCell ref="B30:C30"/>
    <mergeCell ref="B32:C32"/>
    <mergeCell ref="B116:C116"/>
    <mergeCell ref="B113:C113"/>
    <mergeCell ref="B67:C67"/>
    <mergeCell ref="B100:C100"/>
    <mergeCell ref="B108:C108"/>
    <mergeCell ref="B56:C56"/>
    <mergeCell ref="B57:C57"/>
    <mergeCell ref="B60:C60"/>
    <mergeCell ref="B62:C62"/>
    <mergeCell ref="B101:C101"/>
    <mergeCell ref="B115:C115"/>
    <mergeCell ref="B114:C114"/>
    <mergeCell ref="B77:C77"/>
    <mergeCell ref="B53:C53"/>
    <mergeCell ref="B55:C55"/>
    <mergeCell ref="B54:C54"/>
    <mergeCell ref="B59:C59"/>
    <mergeCell ref="B81:C81"/>
    <mergeCell ref="B89:C89"/>
    <mergeCell ref="B97:C97"/>
  </mergeCells>
  <printOptions/>
  <pageMargins left="0.3541666666666667" right="0.15763888888888888" top="0.5902777777777778" bottom="0.5902777777777778" header="0.5118055555555555" footer="0.5118055555555555"/>
  <pageSetup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9:L16"/>
  <sheetViews>
    <sheetView zoomScalePageLayoutView="0" workbookViewId="0" topLeftCell="A1">
      <selection activeCell="L9" sqref="L9:L15"/>
    </sheetView>
  </sheetViews>
  <sheetFormatPr defaultColWidth="9.00390625" defaultRowHeight="14.25"/>
  <sheetData>
    <row r="8" ht="15" thickBot="1"/>
    <row r="9" spans="10:12" ht="15.75" thickBot="1">
      <c r="J9" s="34">
        <v>8</v>
      </c>
      <c r="K9" s="34">
        <v>1600</v>
      </c>
      <c r="L9">
        <f>J9*K9</f>
        <v>12800</v>
      </c>
    </row>
    <row r="10" spans="10:12" ht="15.75" thickBot="1">
      <c r="J10" s="35">
        <v>4</v>
      </c>
      <c r="K10" s="35">
        <v>2000</v>
      </c>
      <c r="L10">
        <f aca="true" t="shared" si="0" ref="L10:L15">J10*K10</f>
        <v>8000</v>
      </c>
    </row>
    <row r="11" spans="10:12" ht="15.75" thickBot="1">
      <c r="J11" s="35">
        <v>2</v>
      </c>
      <c r="K11" s="35">
        <v>2000</v>
      </c>
      <c r="L11">
        <f t="shared" si="0"/>
        <v>4000</v>
      </c>
    </row>
    <row r="12" spans="10:12" ht="15.75" thickBot="1">
      <c r="J12" s="35">
        <v>2</v>
      </c>
      <c r="K12" s="35">
        <v>4152</v>
      </c>
      <c r="L12">
        <f t="shared" si="0"/>
        <v>8304</v>
      </c>
    </row>
    <row r="13" spans="10:12" ht="15.75" thickBot="1">
      <c r="J13" s="35">
        <v>14</v>
      </c>
      <c r="K13" s="35">
        <v>7128</v>
      </c>
      <c r="L13">
        <f t="shared" si="0"/>
        <v>99792</v>
      </c>
    </row>
    <row r="14" spans="10:12" ht="15.75" thickBot="1">
      <c r="J14" s="35">
        <v>6</v>
      </c>
      <c r="K14" s="35">
        <v>7128</v>
      </c>
      <c r="L14">
        <f t="shared" si="0"/>
        <v>42768</v>
      </c>
    </row>
    <row r="15" spans="10:12" ht="15.75" thickBot="1">
      <c r="J15" s="35">
        <v>22</v>
      </c>
      <c r="K15" s="35">
        <v>7128</v>
      </c>
      <c r="L15">
        <f t="shared" si="0"/>
        <v>156816</v>
      </c>
    </row>
    <row r="16" ht="14.25">
      <c r="L16">
        <f>SUM(L9:L15)</f>
        <v>332480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Михаил</cp:lastModifiedBy>
  <dcterms:created xsi:type="dcterms:W3CDTF">2016-08-02T05:40:59Z</dcterms:created>
  <dcterms:modified xsi:type="dcterms:W3CDTF">2024-04-11T06:44:16Z</dcterms:modified>
  <cp:category/>
  <cp:version/>
  <cp:contentType/>
  <cp:contentStatus/>
</cp:coreProperties>
</file>